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75" yWindow="345" windowWidth="16110" windowHeight="11655" tabRatio="698" firstSheet="4" activeTab="12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  <sheet name="грудень" sheetId="13" r:id="rId13"/>
  </sheets>
  <definedNames>
    <definedName name="_xlnm.Print_Area" localSheetId="3">'березень'!$A$1:$AG$99</definedName>
    <definedName name="_xlnm.Print_Area" localSheetId="12">'грудень'!$A$1:$AG$99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<sst xmlns="http://schemas.openxmlformats.org/spreadsheetml/2006/main" count="1352" uniqueCount="78">
  <si>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</si>
  <si>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</si>
  <si>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</si>
  <si>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</si>
  <si>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</si>
  <si>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</si>
  <si>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</si>
  <si>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</si>
  <si>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</si>
  <si>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</si>
  <si>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</si>
  <si>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</si>
  <si>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</si>
  <si>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</si>
  <si>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</si>
  <si>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</si>
  <si>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</si>
  <si>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</si>
  <si>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</si>
  <si>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</si>
  <si>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</si>
  <si>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</si>
  <si>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</si>
  <si>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</si>
  <si>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</si>
  <si>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</si>
  <si>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</si>
  <si>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</si>
  <si>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</si>
  <si>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</si>
  <si>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</si>
  <si>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</si>
  <si>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</si>
  <si>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</si>
  <si>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</si>
  <si>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</si>
  <si>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</si>
  <si>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</si>
  <si>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</si>
  <si>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</si>
  <si>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</si>
  <si>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</si>
  <si>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</si>
  <si>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</si>
  <si>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</si>
  <si>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</si>
  <si>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</si>
  <si>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</si>
  <si>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</si>
  <si>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</si>
  <si>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</si>
  <si>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</si>
  <si>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</si>
  <si>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</si>
  <si>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</si>
  <si>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</si>
  <si>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</si>
  <si>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</si>
  <si>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</si>
  <si>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</si>
  <si>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</si>
  <si>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</si>
  <si>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</si>
  <si>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</si>
  <si>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</si>
  <si>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</si>
  <si>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</si>
  <si>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</si>
  <si>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</si>
  <si>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</si>
  <si>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</si>
  <si>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</si>
  <si>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</si>
  <si>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</si>
  <si>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</si>
  <si>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</si>
  <si>
    <t>по міському бюджету м.Черкаси у ГРУДНІ 2018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</si>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</sst>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96" fontId="5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22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200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23">
      <pane xSplit="1" topLeftCell="W1" activePane="topRight" state="frozen"/>
      <selection pane="topLeft" activeCell="A1" sqref="A1"/>
      <selection pane="topRight" activeCell="AJ74" sqref="AJ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140531.7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>
        <v>4917.7</v>
      </c>
      <c r="Y8" s="62">
        <v>5102.1</v>
      </c>
      <c r="Z8" s="62">
        <v>14289.8</v>
      </c>
      <c r="AA8" s="62"/>
      <c r="AB8" s="61"/>
      <c r="AC8" s="64"/>
      <c r="AD8" s="64"/>
      <c r="AE8" s="65">
        <f>SUM(D8:AD8)+C8-AF9+AF16+AF25</f>
        <v>166654.84000000017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19306.099999999995</v>
      </c>
      <c r="X9" s="68">
        <f t="shared" si="0"/>
        <v>45872.399999999994</v>
      </c>
      <c r="Y9" s="68">
        <f t="shared" si="0"/>
        <v>5083.6</v>
      </c>
      <c r="Z9" s="68">
        <f t="shared" si="0"/>
        <v>1214.8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173197.29999999996</v>
      </c>
      <c r="AG9" s="69">
        <f>AG10+AG15+AG24+AG33+AG47+AG52+AG54+AG61+AG62+AG71+AG72+AG76+AG88+AG81+AG83+AG82+AG69+AG89+AG91+AG90+AG70+AG40+AG92</f>
        <v>125103.82225999999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>
        <v>4645.9</v>
      </c>
      <c r="Y10" s="71">
        <v>2095</v>
      </c>
      <c r="Z10" s="72">
        <v>0.4</v>
      </c>
      <c r="AA10" s="72"/>
      <c r="AB10" s="67"/>
      <c r="AC10" s="67"/>
      <c r="AD10" s="67"/>
      <c r="AE10" s="67"/>
      <c r="AF10" s="67">
        <f>SUM(D10:AD10)</f>
        <v>15279.7</v>
      </c>
      <c r="AG10" s="72">
        <f>B10+C10-AF10</f>
        <v>3632.899999999998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>
        <v>4629.5</v>
      </c>
      <c r="Y11" s="72">
        <v>2036.2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14036.2</v>
      </c>
      <c r="AG11" s="72">
        <f>B11+C11-AF11</f>
        <v>2042.2000000000007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16.399999999999636</v>
      </c>
      <c r="Y14" s="67">
        <f t="shared" si="2"/>
        <v>58.799999999999955</v>
      </c>
      <c r="Z14" s="67">
        <f t="shared" si="2"/>
        <v>0.4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1161.4000000000003</v>
      </c>
      <c r="AG14" s="72">
        <f>AG10-AG11-AG12-AG13</f>
        <v>1094.199999999997</v>
      </c>
      <c r="AH14" s="18"/>
      <c r="AI14" s="86"/>
    </row>
    <row r="15" spans="1:36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>
        <f>23850.3+10086.4</f>
        <v>33936.7</v>
      </c>
      <c r="Y15" s="72">
        <v>8</v>
      </c>
      <c r="Z15" s="72"/>
      <c r="AA15" s="72"/>
      <c r="AB15" s="67"/>
      <c r="AC15" s="67"/>
      <c r="AD15" s="67"/>
      <c r="AE15" s="67"/>
      <c r="AF15" s="71">
        <f t="shared" si="1"/>
        <v>68013.5</v>
      </c>
      <c r="AG15" s="72">
        <f aca="true" t="shared" si="3" ref="AG15:AG31">B15+C15-AF15</f>
        <v>41019.8</v>
      </c>
      <c r="AH15" s="112"/>
      <c r="AI15" s="86"/>
      <c r="AJ15" s="86">
        <f>AG15-AG16</f>
        <v>40965.90000000001</v>
      </c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>
        <v>10086.4</v>
      </c>
      <c r="Y16" s="76"/>
      <c r="Z16" s="76"/>
      <c r="AA16" s="76"/>
      <c r="AB16" s="75"/>
      <c r="AC16" s="75"/>
      <c r="AD16" s="75"/>
      <c r="AE16" s="75"/>
      <c r="AF16" s="78">
        <f t="shared" si="1"/>
        <v>19735.5</v>
      </c>
      <c r="AG16" s="115">
        <f t="shared" si="3"/>
        <v>53.89999999999782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>
        <f>20743.5+2762.5+10086.4</f>
        <v>33592.4</v>
      </c>
      <c r="Y17" s="72"/>
      <c r="Z17" s="72"/>
      <c r="AA17" s="72"/>
      <c r="AB17" s="67"/>
      <c r="AC17" s="67"/>
      <c r="AD17" s="67"/>
      <c r="AE17" s="67"/>
      <c r="AF17" s="71">
        <f t="shared" si="1"/>
        <v>55193.8</v>
      </c>
      <c r="AG17" s="72">
        <f t="shared" si="3"/>
        <v>13831.099999999991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>
        <v>1.1</v>
      </c>
      <c r="Y18" s="72"/>
      <c r="Z18" s="72"/>
      <c r="AA18" s="72"/>
      <c r="AB18" s="67"/>
      <c r="AC18" s="67"/>
      <c r="AD18" s="67"/>
      <c r="AE18" s="67"/>
      <c r="AF18" s="71">
        <f t="shared" si="1"/>
        <v>28.1</v>
      </c>
      <c r="AG18" s="72">
        <f t="shared" si="3"/>
        <v>26.9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343.1999999999956</v>
      </c>
      <c r="Y23" s="67">
        <f t="shared" si="4"/>
        <v>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2441.4999999999945</v>
      </c>
      <c r="AG23" s="72">
        <f>B23+C23-AF23</f>
        <v>8711.900000000012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>
        <v>2688.8</v>
      </c>
      <c r="Y24" s="72"/>
      <c r="Z24" s="72"/>
      <c r="AA24" s="72"/>
      <c r="AB24" s="67"/>
      <c r="AC24" s="67"/>
      <c r="AD24" s="67"/>
      <c r="AE24" s="67"/>
      <c r="AF24" s="71">
        <f t="shared" si="1"/>
        <v>34012.7</v>
      </c>
      <c r="AG24" s="72">
        <f t="shared" si="3"/>
        <v>8139.120999999985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2688.8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34012.7</v>
      </c>
      <c r="AG32" s="72">
        <f>AG24</f>
        <v>8139.120999999985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>
        <v>72.9</v>
      </c>
      <c r="Y33" s="72"/>
      <c r="Z33" s="72"/>
      <c r="AA33" s="72"/>
      <c r="AB33" s="67"/>
      <c r="AC33" s="67"/>
      <c r="AD33" s="67"/>
      <c r="AE33" s="67"/>
      <c r="AF33" s="71">
        <f t="shared" si="1"/>
        <v>268.3</v>
      </c>
      <c r="AG33" s="72">
        <f aca="true" t="shared" si="6" ref="AG33:AG38">B33+C33-AF33</f>
        <v>1576.8000000000002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>
        <v>72.9</v>
      </c>
      <c r="Y34" s="72"/>
      <c r="Z34" s="72"/>
      <c r="AA34" s="72"/>
      <c r="AB34" s="67"/>
      <c r="AC34" s="67"/>
      <c r="AD34" s="67"/>
      <c r="AE34" s="67"/>
      <c r="AF34" s="71">
        <f t="shared" si="1"/>
        <v>237.50000000000003</v>
      </c>
      <c r="AG34" s="72">
        <f t="shared" si="6"/>
        <v>151.70000000000002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>
        <v>4.2</v>
      </c>
      <c r="Y47" s="80">
        <v>7.2</v>
      </c>
      <c r="Z47" s="80"/>
      <c r="AA47" s="80"/>
      <c r="AB47" s="79"/>
      <c r="AC47" s="79"/>
      <c r="AD47" s="79"/>
      <c r="AE47" s="79"/>
      <c r="AF47" s="71">
        <f t="shared" si="1"/>
        <v>785.4</v>
      </c>
      <c r="AG47" s="72">
        <f>B47+C47-AF47</f>
        <v>1027.1999999999998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4.2</v>
      </c>
      <c r="Y48" s="80"/>
      <c r="Z48" s="80"/>
      <c r="AA48" s="80"/>
      <c r="AB48" s="79"/>
      <c r="AC48" s="79"/>
      <c r="AD48" s="79"/>
      <c r="AE48" s="79"/>
      <c r="AF48" s="71">
        <f t="shared" si="1"/>
        <v>54.2</v>
      </c>
      <c r="AG48" s="72">
        <f>B48+C48-AF48</f>
        <v>31.84999999999998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>
        <v>7.2</v>
      </c>
      <c r="Z49" s="72"/>
      <c r="AA49" s="72"/>
      <c r="AB49" s="67"/>
      <c r="AC49" s="67"/>
      <c r="AD49" s="67"/>
      <c r="AE49" s="67"/>
      <c r="AF49" s="71">
        <f t="shared" si="1"/>
        <v>561.1999999999999</v>
      </c>
      <c r="AG49" s="72">
        <f>B49+C49-AF49</f>
        <v>530.5739000000002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464.77609999999964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>
        <v>914.5</v>
      </c>
      <c r="Y52" s="72"/>
      <c r="Z52" s="72"/>
      <c r="AA52" s="72"/>
      <c r="AB52" s="67"/>
      <c r="AC52" s="67"/>
      <c r="AD52" s="67"/>
      <c r="AE52" s="67"/>
      <c r="AF52" s="71">
        <f t="shared" si="1"/>
        <v>4241.5</v>
      </c>
      <c r="AG52" s="72">
        <f aca="true" t="shared" si="11" ref="AG52:AG59">B52+C52-AF52</f>
        <v>2353.8622600000017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f>2155.9+7.9</f>
        <v>2163.8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>
        <v>33.2</v>
      </c>
      <c r="Y54" s="72">
        <v>612.1</v>
      </c>
      <c r="Z54" s="72">
        <v>41.3</v>
      </c>
      <c r="AA54" s="72"/>
      <c r="AB54" s="67"/>
      <c r="AC54" s="67"/>
      <c r="AD54" s="67"/>
      <c r="AE54" s="67"/>
      <c r="AF54" s="71">
        <f t="shared" si="1"/>
        <v>2188.6000000000004</v>
      </c>
      <c r="AG54" s="72">
        <f t="shared" si="11"/>
        <v>1019.5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>
        <v>16.4</v>
      </c>
      <c r="Y55" s="72">
        <v>583.7</v>
      </c>
      <c r="Z55" s="72"/>
      <c r="AA55" s="72"/>
      <c r="AB55" s="67"/>
      <c r="AC55" s="67"/>
      <c r="AD55" s="67"/>
      <c r="AE55" s="67"/>
      <c r="AF55" s="71">
        <f t="shared" si="1"/>
        <v>983.9000000000001</v>
      </c>
      <c r="AG55" s="72">
        <f t="shared" si="11"/>
        <v>319.1999999999998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>
        <v>1.6</v>
      </c>
      <c r="AA57" s="72"/>
      <c r="AB57" s="72"/>
      <c r="AC57" s="72"/>
      <c r="AD57" s="72"/>
      <c r="AE57" s="72"/>
      <c r="AF57" s="72">
        <f t="shared" si="1"/>
        <v>102.69999999999999</v>
      </c>
      <c r="AG57" s="72">
        <f t="shared" si="11"/>
        <v>336.20000000000005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833.5000000000002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16.800000000000004</v>
      </c>
      <c r="Y60" s="67">
        <f t="shared" si="12"/>
        <v>28.399999999999977</v>
      </c>
      <c r="Z60" s="67">
        <f t="shared" si="12"/>
        <v>39.699999999999996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1056.9000000000003</v>
      </c>
      <c r="AG60" s="72">
        <f>AG54-AG55-AG57-AG59-AG56-AG58</f>
        <v>364.10000000000014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>
        <v>18.4</v>
      </c>
      <c r="Y62" s="72">
        <v>1711.2</v>
      </c>
      <c r="Z62" s="72"/>
      <c r="AA62" s="72"/>
      <c r="AB62" s="72"/>
      <c r="AC62" s="72"/>
      <c r="AD62" s="72"/>
      <c r="AE62" s="72"/>
      <c r="AF62" s="72">
        <f t="shared" si="13"/>
        <v>3323.5</v>
      </c>
      <c r="AG62" s="72">
        <f t="shared" si="14"/>
        <v>4811.4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>
        <v>1013.9</v>
      </c>
      <c r="Z63" s="72"/>
      <c r="AA63" s="72"/>
      <c r="AB63" s="67"/>
      <c r="AC63" s="67"/>
      <c r="AD63" s="67"/>
      <c r="AE63" s="67"/>
      <c r="AF63" s="71">
        <f t="shared" si="13"/>
        <v>1832.4</v>
      </c>
      <c r="AG63" s="72">
        <f t="shared" si="14"/>
        <v>1266.6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>
        <v>5.3</v>
      </c>
      <c r="Z64" s="72"/>
      <c r="AA64" s="72"/>
      <c r="AB64" s="67"/>
      <c r="AC64" s="67"/>
      <c r="AD64" s="67"/>
      <c r="AE64" s="67"/>
      <c r="AF64" s="71">
        <f t="shared" si="13"/>
        <v>8.2</v>
      </c>
      <c r="AG64" s="72">
        <f t="shared" si="14"/>
        <v>6.1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>
        <v>17.9</v>
      </c>
      <c r="Z65" s="72"/>
      <c r="AA65" s="72"/>
      <c r="AB65" s="67"/>
      <c r="AC65" s="67"/>
      <c r="AD65" s="67"/>
      <c r="AE65" s="67"/>
      <c r="AF65" s="71">
        <f t="shared" si="13"/>
        <v>94.69999999999999</v>
      </c>
      <c r="AG65" s="72">
        <f t="shared" si="14"/>
        <v>203.5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>
        <v>15</v>
      </c>
      <c r="Z66" s="72"/>
      <c r="AA66" s="72"/>
      <c r="AB66" s="67"/>
      <c r="AC66" s="67"/>
      <c r="AD66" s="67"/>
      <c r="AE66" s="67"/>
      <c r="AF66" s="71">
        <f t="shared" si="13"/>
        <v>66.19999999999999</v>
      </c>
      <c r="AG66" s="72">
        <f t="shared" si="14"/>
        <v>472.8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>
        <v>106</v>
      </c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8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18.4</v>
      </c>
      <c r="Y68" s="67">
        <f t="shared" si="15"/>
        <v>553.1000000000001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1216</v>
      </c>
      <c r="AG68" s="72">
        <f>AG62-AG63-AG66-AG67-AG65-AG64</f>
        <v>2854.3999999999996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1444.7-7.9</f>
        <v>1436.8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>
        <v>0.6</v>
      </c>
      <c r="Y72" s="72"/>
      <c r="Z72" s="72"/>
      <c r="AA72" s="72"/>
      <c r="AB72" s="67"/>
      <c r="AC72" s="67"/>
      <c r="AD72" s="67"/>
      <c r="AE72" s="67"/>
      <c r="AF72" s="71">
        <f t="shared" si="13"/>
        <v>889.8000000000002</v>
      </c>
      <c r="AG72" s="130">
        <f t="shared" si="16"/>
        <v>4611.7</v>
      </c>
      <c r="AH72" s="86">
        <f>AG72+AG69+AG76+AG91+AG83+AG88</f>
        <v>9474.838999999998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>
        <v>281.5</v>
      </c>
      <c r="Y89" s="72">
        <v>131.1</v>
      </c>
      <c r="Z89" s="72"/>
      <c r="AA89" s="72"/>
      <c r="AB89" s="67"/>
      <c r="AC89" s="67"/>
      <c r="AD89" s="67"/>
      <c r="AE89" s="67"/>
      <c r="AF89" s="71">
        <f t="shared" si="13"/>
        <v>4096.9</v>
      </c>
      <c r="AG89" s="72">
        <f t="shared" si="16"/>
        <v>14158.000000000002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428.6</v>
      </c>
      <c r="X92" s="72">
        <v>3275.7</v>
      </c>
      <c r="Y92" s="72">
        <v>519</v>
      </c>
      <c r="Z92" s="72"/>
      <c r="AA92" s="72"/>
      <c r="AB92" s="67"/>
      <c r="AC92" s="67"/>
      <c r="AD92" s="67"/>
      <c r="AE92" s="67"/>
      <c r="AF92" s="71">
        <f t="shared" si="13"/>
        <v>31125.1</v>
      </c>
      <c r="AG92" s="72">
        <f t="shared" si="16"/>
        <v>36626.1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19306.099999999995</v>
      </c>
      <c r="X94" s="83">
        <f t="shared" si="17"/>
        <v>45872.399999999994</v>
      </c>
      <c r="Y94" s="83">
        <f t="shared" si="17"/>
        <v>5083.6</v>
      </c>
      <c r="Z94" s="83">
        <f>Z10+Z15+Z24+Z33+Z47+Z52+Z54+Z61+Z62+Z69+Z71+Z72+Z76+Z81+Z82+Z83+Z88+Z89+Z90+Z91+Z40</f>
        <v>1214.8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173197.29999999996</v>
      </c>
      <c r="AG94" s="84">
        <f>AG10+AG15+AG24+AG33+AG47+AG52+AG54+AG61+AG62+AG69+AG71+AG72+AG76+AG81+AG82+AG83+AG88+AG89+AG90+AG91+AG70+AG40+AG92</f>
        <v>125103.82225999999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38315.4</v>
      </c>
      <c r="Y95" s="67">
        <f t="shared" si="18"/>
        <v>3633.8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73532</v>
      </c>
      <c r="AG95" s="71">
        <f>B95+C95-AF95</f>
        <v>17752.550000000017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15</v>
      </c>
      <c r="Z96" s="67">
        <f t="shared" si="19"/>
        <v>1.6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6529.900000000002</v>
      </c>
      <c r="AG96" s="71">
        <f>B96+C96-AF96</f>
        <v>16234.400000000001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1.1</v>
      </c>
      <c r="Y97" s="67">
        <f t="shared" si="20"/>
        <v>5.3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37</v>
      </c>
      <c r="AG97" s="71">
        <f>B97+C97-AF97</f>
        <v>33.099999999999994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17.9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4400.599999999999</v>
      </c>
      <c r="AG98" s="71">
        <f>B98+C98-AF98</f>
        <v>4479.400000000001</v>
      </c>
    </row>
    <row r="99" spans="1:33" ht="15.75">
      <c r="A99" s="3" t="s">
        <v>16</v>
      </c>
      <c r="B99" s="22">
        <f aca="true" t="shared" si="22" ref="B99:W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>X21+X30+X49+X37+X58+X13+X75+X67</f>
        <v>0</v>
      </c>
      <c r="Y99" s="67">
        <f>Y21+Y30+Y49+Y37+Y58+Y13+Y75+Y67</f>
        <v>113.2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1965.4</v>
      </c>
      <c r="AG99" s="71">
        <f>B99+C99-AF99</f>
        <v>2668.0739</v>
      </c>
    </row>
    <row r="100" spans="1:33" ht="12.75">
      <c r="A100" s="1" t="s">
        <v>35</v>
      </c>
      <c r="B100" s="2">
        <f aca="true" t="shared" si="23" ref="B100:AD100">B94-B95-B96-B97-B98-B99</f>
        <v>94652.6</v>
      </c>
      <c r="C100" s="20">
        <f t="shared" si="23"/>
        <v>76016.09835999999</v>
      </c>
      <c r="D100" s="85">
        <f t="shared" si="23"/>
        <v>1534.5</v>
      </c>
      <c r="E100" s="85">
        <f t="shared" si="23"/>
        <v>7232.5</v>
      </c>
      <c r="F100" s="85">
        <f t="shared" si="23"/>
        <v>3060.5000000000005</v>
      </c>
      <c r="G100" s="85">
        <f t="shared" si="23"/>
        <v>4008.2000000000003</v>
      </c>
      <c r="H100" s="85">
        <f t="shared" si="23"/>
        <v>893.3999999999999</v>
      </c>
      <c r="I100" s="85">
        <f t="shared" si="23"/>
        <v>1731.3000000000002</v>
      </c>
      <c r="J100" s="131">
        <f t="shared" si="23"/>
        <v>4608.5</v>
      </c>
      <c r="K100" s="85">
        <f t="shared" si="23"/>
        <v>5048.600000000001</v>
      </c>
      <c r="L100" s="131">
        <f t="shared" si="23"/>
        <v>13774.800000000014</v>
      </c>
      <c r="M100" s="85">
        <f t="shared" si="23"/>
        <v>1236.1999999999991</v>
      </c>
      <c r="N100" s="85">
        <f t="shared" si="23"/>
        <v>0</v>
      </c>
      <c r="O100" s="85">
        <f t="shared" si="23"/>
        <v>5810.499999999999</v>
      </c>
      <c r="P100" s="85">
        <f t="shared" si="23"/>
        <v>2530.7000000000007</v>
      </c>
      <c r="Q100" s="85">
        <f t="shared" si="23"/>
        <v>1884.2</v>
      </c>
      <c r="R100" s="85">
        <f t="shared" si="23"/>
        <v>2453.3</v>
      </c>
      <c r="S100" s="85">
        <f t="shared" si="23"/>
        <v>1120.1000000000001</v>
      </c>
      <c r="T100" s="85">
        <f t="shared" si="23"/>
        <v>285.4</v>
      </c>
      <c r="U100" s="85">
        <f t="shared" si="23"/>
        <v>2485.1999999999994</v>
      </c>
      <c r="V100" s="85">
        <f t="shared" si="23"/>
        <v>1051.7999999999997</v>
      </c>
      <c r="W100" s="85">
        <f t="shared" si="23"/>
        <v>15915.199999999997</v>
      </c>
      <c r="X100" s="85">
        <f t="shared" si="23"/>
        <v>7555.899999999992</v>
      </c>
      <c r="Y100" s="85">
        <f t="shared" si="23"/>
        <v>1298.4</v>
      </c>
      <c r="Z100" s="85">
        <f t="shared" si="23"/>
        <v>1213.2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86732.39999999995</v>
      </c>
      <c r="AG100" s="85">
        <f>AG94-AG95-AG96-AG97-AG98-AG99</f>
        <v>83936.29835999997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K94" sqref="K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11.375" style="0" customWidth="1"/>
    <col min="10" max="10" width="12.12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77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17</v>
      </c>
      <c r="P4" s="8">
        <v>18</v>
      </c>
      <c r="Q4" s="8">
        <v>19</v>
      </c>
      <c r="R4" s="8">
        <v>20</v>
      </c>
      <c r="S4" s="19">
        <v>21</v>
      </c>
      <c r="T4" s="19">
        <v>26</v>
      </c>
      <c r="U4" s="8">
        <v>27</v>
      </c>
      <c r="V4" s="8">
        <v>28</v>
      </c>
      <c r="W4" s="8">
        <v>29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0</v>
      </c>
      <c r="C7" s="129">
        <v>2056.0500000000175</v>
      </c>
      <c r="D7" s="38"/>
      <c r="E7" s="38"/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-18430.74999999998</v>
      </c>
      <c r="AF7" s="54"/>
      <c r="AG7" s="40"/>
    </row>
    <row r="8" spans="1:55" ht="18" customHeight="1">
      <c r="A8" s="47" t="s">
        <v>30</v>
      </c>
      <c r="B8" s="33">
        <f>SUM(E8:AB8)</f>
        <v>38295.899999999994</v>
      </c>
      <c r="C8" s="103">
        <v>166654.84000000017</v>
      </c>
      <c r="D8" s="59">
        <v>15624.3</v>
      </c>
      <c r="E8" s="60">
        <v>3914.8</v>
      </c>
      <c r="F8" s="137">
        <v>4167.3</v>
      </c>
      <c r="G8" s="137">
        <v>4697.9</v>
      </c>
      <c r="H8" s="137">
        <v>6253</v>
      </c>
      <c r="I8" s="137">
        <v>13547.1</v>
      </c>
      <c r="J8" s="138">
        <v>2698.1</v>
      </c>
      <c r="K8" s="138">
        <v>3017.7</v>
      </c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149778.94000000012</v>
      </c>
      <c r="AF8" s="66"/>
      <c r="AG8" s="67"/>
      <c r="AH8" s="6"/>
      <c r="AI8" s="15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248700.6</v>
      </c>
      <c r="C9" s="104">
        <f aca="true" t="shared" si="0" ref="C9:AD9">C10+C15+C24+C33+C47+C52+C54+C61+C62+C71+C72+C88+C76+C81+C83+C82+C69+C89+C90+C91+C70+C40+C92</f>
        <v>125103.82225999999</v>
      </c>
      <c r="D9" s="68">
        <f t="shared" si="0"/>
        <v>1159.7</v>
      </c>
      <c r="E9" s="68">
        <f t="shared" si="0"/>
        <v>15751.2</v>
      </c>
      <c r="F9" s="68">
        <f t="shared" si="0"/>
        <v>4167.299999999999</v>
      </c>
      <c r="G9" s="68">
        <f t="shared" si="0"/>
        <v>4700.599999999999</v>
      </c>
      <c r="H9" s="68">
        <f t="shared" si="0"/>
        <v>6701.6</v>
      </c>
      <c r="I9" s="68">
        <f t="shared" si="0"/>
        <v>13547.099999999999</v>
      </c>
      <c r="J9" s="104">
        <f t="shared" si="0"/>
        <v>1754.1999999999996</v>
      </c>
      <c r="K9" s="68">
        <f t="shared" si="0"/>
        <v>43501.2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91282.90000000001</v>
      </c>
      <c r="AG9" s="69">
        <f>AG10+AG15+AG24+AG33+AG47+AG52+AG54+AG61+AG62+AG71+AG72+AG76+AG88+AG81+AG83+AG82+AG69+AG89+AG91+AG90+AG70+AG40+AG92</f>
        <v>282521.52226</v>
      </c>
      <c r="AH9" s="41"/>
      <c r="AI9" s="160"/>
    </row>
    <row r="10" spans="1:35" ht="15.75">
      <c r="A10" s="4" t="s">
        <v>4</v>
      </c>
      <c r="B10" s="72">
        <v>14177</v>
      </c>
      <c r="C10" s="72">
        <v>3632.899999999998</v>
      </c>
      <c r="D10" s="67">
        <v>0.2</v>
      </c>
      <c r="E10" s="67">
        <v>79.2</v>
      </c>
      <c r="F10" s="67">
        <v>340.9</v>
      </c>
      <c r="G10" s="67">
        <v>68.6</v>
      </c>
      <c r="H10" s="67">
        <v>54.4</v>
      </c>
      <c r="I10" s="67">
        <v>50.2</v>
      </c>
      <c r="J10" s="70">
        <v>826.6</v>
      </c>
      <c r="K10" s="67">
        <v>3156</v>
      </c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4576.1</v>
      </c>
      <c r="AG10" s="72">
        <f>B10+C10-AF10</f>
        <v>13233.799999999997</v>
      </c>
      <c r="AH10" s="18"/>
      <c r="AI10" s="143"/>
    </row>
    <row r="11" spans="1:35" ht="15.75">
      <c r="A11" s="3" t="s">
        <v>5</v>
      </c>
      <c r="B11" s="72">
        <v>12448.4</v>
      </c>
      <c r="C11" s="72">
        <v>2042.2000000000007</v>
      </c>
      <c r="D11" s="67"/>
      <c r="E11" s="67">
        <v>53.8</v>
      </c>
      <c r="F11" s="67">
        <v>153.9</v>
      </c>
      <c r="G11" s="67">
        <v>20</v>
      </c>
      <c r="H11" s="67"/>
      <c r="I11" s="67"/>
      <c r="J11" s="72">
        <v>750</v>
      </c>
      <c r="K11" s="67">
        <v>2916.3</v>
      </c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3894</v>
      </c>
      <c r="AG11" s="72">
        <f>B11+C11-AF11</f>
        <v>10596.6</v>
      </c>
      <c r="AH11" s="18"/>
      <c r="AI11" s="143"/>
    </row>
    <row r="12" spans="1:35" ht="15.75">
      <c r="A12" s="3" t="s">
        <v>2</v>
      </c>
      <c r="B12" s="70">
        <v>487.6</v>
      </c>
      <c r="C12" s="72">
        <v>496.5</v>
      </c>
      <c r="D12" s="67"/>
      <c r="E12" s="67"/>
      <c r="F12" s="67">
        <v>6.3</v>
      </c>
      <c r="G12" s="67"/>
      <c r="H12" s="67">
        <v>24</v>
      </c>
      <c r="I12" s="67"/>
      <c r="J12" s="72"/>
      <c r="K12" s="67">
        <v>197.7</v>
      </c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228</v>
      </c>
      <c r="AG12" s="72">
        <f>B12+C12-AF12</f>
        <v>756.1</v>
      </c>
      <c r="AH12" s="18"/>
      <c r="AI12" s="143"/>
    </row>
    <row r="13" spans="1:35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  <c r="AI13" s="143"/>
    </row>
    <row r="14" spans="1:35" ht="15.75">
      <c r="A14" s="3" t="s">
        <v>23</v>
      </c>
      <c r="B14" s="72">
        <f>B10-B11-B12-B13</f>
        <v>1241.0000000000005</v>
      </c>
      <c r="C14" s="72">
        <f>C10-C11-C12-C13</f>
        <v>1094.199999999997</v>
      </c>
      <c r="D14" s="67">
        <f aca="true" t="shared" si="2" ref="D14:AD14">D10-D11-D12-D13</f>
        <v>0.2</v>
      </c>
      <c r="E14" s="67">
        <f t="shared" si="2"/>
        <v>25.400000000000006</v>
      </c>
      <c r="F14" s="67">
        <f t="shared" si="2"/>
        <v>180.69999999999996</v>
      </c>
      <c r="G14" s="67">
        <f t="shared" si="2"/>
        <v>48.599999999999994</v>
      </c>
      <c r="H14" s="67">
        <f t="shared" si="2"/>
        <v>30.4</v>
      </c>
      <c r="I14" s="67">
        <f t="shared" si="2"/>
        <v>50.2</v>
      </c>
      <c r="J14" s="72">
        <f t="shared" si="2"/>
        <v>76.60000000000002</v>
      </c>
      <c r="K14" s="67">
        <f t="shared" si="2"/>
        <v>41.99999999999983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454.0999999999998</v>
      </c>
      <c r="AG14" s="72">
        <f>AG10-AG11-AG12-AG13</f>
        <v>1881.0999999999972</v>
      </c>
      <c r="AH14" s="18"/>
      <c r="AI14" s="156"/>
    </row>
    <row r="15" spans="1:36" ht="15" customHeight="1">
      <c r="A15" s="4" t="s">
        <v>6</v>
      </c>
      <c r="B15" s="72">
        <v>73488.7</v>
      </c>
      <c r="C15" s="72">
        <v>41019.8</v>
      </c>
      <c r="D15" s="73"/>
      <c r="E15" s="73">
        <v>48.4</v>
      </c>
      <c r="F15" s="67">
        <v>10.8</v>
      </c>
      <c r="G15" s="67">
        <f>189.5+2.7</f>
        <v>192.2</v>
      </c>
      <c r="H15" s="67">
        <v>2940.9</v>
      </c>
      <c r="I15" s="67">
        <v>75.1</v>
      </c>
      <c r="J15" s="72">
        <v>96.8</v>
      </c>
      <c r="K15" s="67">
        <f>16177.8+9723.8</f>
        <v>25901.6</v>
      </c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29265.8</v>
      </c>
      <c r="AG15" s="72">
        <f aca="true" t="shared" si="3" ref="AG15:AG31">B15+C15-AF15</f>
        <v>85242.7</v>
      </c>
      <c r="AH15" s="112"/>
      <c r="AI15" s="156"/>
      <c r="AJ15" s="86"/>
    </row>
    <row r="16" spans="1:35" s="53" customFormat="1" ht="15" customHeight="1">
      <c r="A16" s="51" t="s">
        <v>38</v>
      </c>
      <c r="B16" s="76">
        <v>20176</v>
      </c>
      <c r="C16" s="76">
        <v>53.89999999999782</v>
      </c>
      <c r="D16" s="74"/>
      <c r="E16" s="74"/>
      <c r="F16" s="75"/>
      <c r="G16" s="75">
        <v>2.7</v>
      </c>
      <c r="H16" s="75"/>
      <c r="I16" s="75"/>
      <c r="J16" s="76"/>
      <c r="K16" s="75">
        <v>9723.8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9726.5</v>
      </c>
      <c r="AG16" s="115">
        <f t="shared" si="3"/>
        <v>10503.399999999998</v>
      </c>
      <c r="AH16" s="116"/>
      <c r="AI16" s="161"/>
    </row>
    <row r="17" spans="1:35" ht="15.75">
      <c r="A17" s="3" t="s">
        <v>5</v>
      </c>
      <c r="B17" s="72">
        <v>53386.1</v>
      </c>
      <c r="C17" s="72">
        <v>13831.099999999991</v>
      </c>
      <c r="D17" s="67"/>
      <c r="E17" s="67"/>
      <c r="F17" s="67"/>
      <c r="G17" s="67">
        <v>2.7</v>
      </c>
      <c r="H17" s="67"/>
      <c r="I17" s="67"/>
      <c r="J17" s="72">
        <v>11.5</v>
      </c>
      <c r="K17" s="67">
        <f>12146.1+9723.8</f>
        <v>21869.9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21884.100000000002</v>
      </c>
      <c r="AG17" s="72">
        <f t="shared" si="3"/>
        <v>45333.09999999998</v>
      </c>
      <c r="AH17" s="21"/>
      <c r="AI17" s="143"/>
    </row>
    <row r="18" spans="1:35" ht="15.75">
      <c r="A18" s="3" t="s">
        <v>3</v>
      </c>
      <c r="B18" s="72"/>
      <c r="C18" s="72">
        <v>26.9</v>
      </c>
      <c r="D18" s="67"/>
      <c r="E18" s="67">
        <v>0.8</v>
      </c>
      <c r="F18" s="67"/>
      <c r="G18" s="67"/>
      <c r="H18" s="67">
        <v>2.6</v>
      </c>
      <c r="I18" s="67"/>
      <c r="J18" s="72"/>
      <c r="K18" s="67">
        <v>4.8</v>
      </c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8.2</v>
      </c>
      <c r="AG18" s="72">
        <f t="shared" si="3"/>
        <v>18.7</v>
      </c>
      <c r="AH18" s="18"/>
      <c r="AI18" s="143"/>
    </row>
    <row r="19" spans="1:35" ht="15.75">
      <c r="A19" s="3" t="s">
        <v>1</v>
      </c>
      <c r="B19" s="72">
        <v>4229.9</v>
      </c>
      <c r="C19" s="72">
        <v>4255.2</v>
      </c>
      <c r="D19" s="67"/>
      <c r="E19" s="67"/>
      <c r="F19" s="67"/>
      <c r="G19" s="67"/>
      <c r="H19" s="67">
        <v>923.7</v>
      </c>
      <c r="I19" s="67"/>
      <c r="J19" s="72"/>
      <c r="K19" s="67">
        <v>8.8</v>
      </c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932.5</v>
      </c>
      <c r="AG19" s="72">
        <f t="shared" si="3"/>
        <v>7552.5999999999985</v>
      </c>
      <c r="AH19" s="18"/>
      <c r="AI19" s="143"/>
    </row>
    <row r="20" spans="1:35" ht="15.75">
      <c r="A20" s="3" t="s">
        <v>2</v>
      </c>
      <c r="B20" s="72">
        <v>13114.7</v>
      </c>
      <c r="C20" s="72">
        <v>13616.199999999997</v>
      </c>
      <c r="D20" s="67"/>
      <c r="E20" s="67"/>
      <c r="F20" s="67"/>
      <c r="G20" s="67">
        <v>179.7</v>
      </c>
      <c r="H20" s="67">
        <v>1587.4</v>
      </c>
      <c r="I20" s="67">
        <v>15.4</v>
      </c>
      <c r="J20" s="72">
        <v>73.9</v>
      </c>
      <c r="K20" s="67">
        <v>3608.3</v>
      </c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5464.700000000001</v>
      </c>
      <c r="AG20" s="72">
        <f t="shared" si="3"/>
        <v>21266.199999999997</v>
      </c>
      <c r="AH20" s="18"/>
      <c r="AI20" s="143"/>
    </row>
    <row r="21" spans="1:35" ht="15.75">
      <c r="A21" s="3" t="s">
        <v>16</v>
      </c>
      <c r="B21" s="72">
        <v>1134.1</v>
      </c>
      <c r="C21" s="72">
        <v>578.5000000000002</v>
      </c>
      <c r="D21" s="67"/>
      <c r="E21" s="67">
        <v>46.7</v>
      </c>
      <c r="F21" s="67"/>
      <c r="G21" s="67"/>
      <c r="H21" s="67">
        <v>50.9</v>
      </c>
      <c r="I21" s="67"/>
      <c r="J21" s="72"/>
      <c r="K21" s="67">
        <v>19</v>
      </c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116.6</v>
      </c>
      <c r="AG21" s="72">
        <f t="shared" si="3"/>
        <v>1596.0000000000002</v>
      </c>
      <c r="AH21" s="18"/>
      <c r="AI21" s="143"/>
    </row>
    <row r="22" spans="1:35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  <c r="AI22" s="143"/>
    </row>
    <row r="23" spans="1:35" ht="15.75">
      <c r="A23" s="3" t="s">
        <v>23</v>
      </c>
      <c r="B23" s="72">
        <f aca="true" t="shared" si="4" ref="B23:AD23">B15-B17-B18-B19-B20-B21-B22</f>
        <v>1623.8999999999983</v>
      </c>
      <c r="C23" s="72">
        <f t="shared" si="4"/>
        <v>8711.900000000012</v>
      </c>
      <c r="D23" s="67">
        <f t="shared" si="4"/>
        <v>0</v>
      </c>
      <c r="E23" s="67">
        <f t="shared" si="4"/>
        <v>0.8999999999999986</v>
      </c>
      <c r="F23" s="67">
        <f t="shared" si="4"/>
        <v>10.8</v>
      </c>
      <c r="G23" s="67">
        <f t="shared" si="4"/>
        <v>9.800000000000011</v>
      </c>
      <c r="H23" s="67">
        <f t="shared" si="4"/>
        <v>376.30000000000007</v>
      </c>
      <c r="I23" s="67">
        <f t="shared" si="4"/>
        <v>59.699999999999996</v>
      </c>
      <c r="J23" s="72">
        <f t="shared" si="4"/>
        <v>11.399999999999991</v>
      </c>
      <c r="K23" s="67">
        <f t="shared" si="4"/>
        <v>390.79999999999654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859.6999999999966</v>
      </c>
      <c r="AG23" s="72">
        <f>B23+C23-AF23</f>
        <v>9476.100000000013</v>
      </c>
      <c r="AH23" s="18"/>
      <c r="AI23" s="143"/>
    </row>
    <row r="24" spans="1:36" ht="15" customHeight="1">
      <c r="A24" s="4" t="s">
        <v>7</v>
      </c>
      <c r="B24" s="72">
        <v>43146</v>
      </c>
      <c r="C24" s="72">
        <v>8139.120999999985</v>
      </c>
      <c r="D24" s="67"/>
      <c r="E24" s="67"/>
      <c r="F24" s="67"/>
      <c r="G24" s="67"/>
      <c r="H24" s="67">
        <f>857.2+448.5</f>
        <v>1305.7</v>
      </c>
      <c r="I24" s="67">
        <v>1785.9</v>
      </c>
      <c r="J24" s="72"/>
      <c r="K24" s="67">
        <f>1404+10311.8</f>
        <v>11715.8</v>
      </c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14807.4</v>
      </c>
      <c r="AG24" s="72">
        <f t="shared" si="3"/>
        <v>36477.72099999998</v>
      </c>
      <c r="AH24" s="86"/>
      <c r="AI24" s="156"/>
      <c r="AJ24" s="86"/>
    </row>
    <row r="25" spans="1:35" s="117" customFormat="1" ht="15" customHeight="1">
      <c r="A25" s="113" t="s">
        <v>39</v>
      </c>
      <c r="B25" s="76">
        <v>15694.8</v>
      </c>
      <c r="C25" s="76">
        <v>0</v>
      </c>
      <c r="D25" s="76"/>
      <c r="E25" s="76"/>
      <c r="F25" s="76"/>
      <c r="G25" s="76"/>
      <c r="H25" s="76">
        <v>448.5</v>
      </c>
      <c r="I25" s="76"/>
      <c r="J25" s="76"/>
      <c r="K25" s="76">
        <v>10311.8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10760.3</v>
      </c>
      <c r="AG25" s="115">
        <f t="shared" si="3"/>
        <v>4934.5</v>
      </c>
      <c r="AH25" s="116"/>
      <c r="AI25" s="162"/>
    </row>
    <row r="26" spans="1:35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143"/>
    </row>
    <row r="27" spans="1:35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143"/>
    </row>
    <row r="28" spans="1:35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143"/>
    </row>
    <row r="29" spans="1:35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143"/>
    </row>
    <row r="30" spans="1:35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I30" s="143"/>
    </row>
    <row r="31" spans="1:35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143"/>
    </row>
    <row r="32" spans="1:35" ht="15.75">
      <c r="A32" s="3" t="s">
        <v>23</v>
      </c>
      <c r="B32" s="72">
        <f>B24</f>
        <v>43146</v>
      </c>
      <c r="C32" s="72">
        <f>C24</f>
        <v>8139.120999999985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1305.7</v>
      </c>
      <c r="I32" s="67">
        <f t="shared" si="5"/>
        <v>1785.9</v>
      </c>
      <c r="J32" s="72">
        <f t="shared" si="5"/>
        <v>0</v>
      </c>
      <c r="K32" s="67">
        <f t="shared" si="5"/>
        <v>11715.8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14807.4</v>
      </c>
      <c r="AG32" s="72">
        <f>AG24</f>
        <v>36477.72099999998</v>
      </c>
      <c r="AI32" s="143"/>
    </row>
    <row r="33" spans="1:35" ht="15" customHeight="1">
      <c r="A33" s="4" t="s">
        <v>8</v>
      </c>
      <c r="B33" s="72">
        <v>352.3</v>
      </c>
      <c r="C33" s="72">
        <v>1576.8000000000002</v>
      </c>
      <c r="D33" s="67"/>
      <c r="E33" s="67"/>
      <c r="F33" s="67"/>
      <c r="G33" s="67">
        <v>4.4</v>
      </c>
      <c r="H33" s="67"/>
      <c r="I33" s="67"/>
      <c r="J33" s="72">
        <v>44.4</v>
      </c>
      <c r="K33" s="67">
        <v>134.8</v>
      </c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183.60000000000002</v>
      </c>
      <c r="AG33" s="72">
        <f aca="true" t="shared" si="6" ref="AG33:AG38">B33+C33-AF33</f>
        <v>1745.5</v>
      </c>
      <c r="AI33" s="143"/>
    </row>
    <row r="34" spans="1:35" ht="15.75">
      <c r="A34" s="3" t="s">
        <v>5</v>
      </c>
      <c r="B34" s="72">
        <v>257.6</v>
      </c>
      <c r="C34" s="72">
        <v>151.70000000000002</v>
      </c>
      <c r="D34" s="67"/>
      <c r="E34" s="67"/>
      <c r="F34" s="67"/>
      <c r="G34" s="67">
        <v>4.4</v>
      </c>
      <c r="H34" s="67"/>
      <c r="I34" s="67"/>
      <c r="J34" s="72">
        <v>33.5</v>
      </c>
      <c r="K34" s="67">
        <v>42.9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80.8</v>
      </c>
      <c r="AG34" s="72">
        <f t="shared" si="6"/>
        <v>328.50000000000006</v>
      </c>
      <c r="AI34" s="143"/>
    </row>
    <row r="35" spans="1:35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  <c r="AI35" s="143"/>
    </row>
    <row r="36" spans="1:35" ht="15.75">
      <c r="A36" s="3" t="s">
        <v>2</v>
      </c>
      <c r="B36" s="111">
        <v>37.9</v>
      </c>
      <c r="C36" s="72">
        <v>82.5</v>
      </c>
      <c r="D36" s="67"/>
      <c r="E36" s="67"/>
      <c r="F36" s="67"/>
      <c r="G36" s="67"/>
      <c r="H36" s="67"/>
      <c r="I36" s="67"/>
      <c r="J36" s="72">
        <v>8</v>
      </c>
      <c r="K36" s="67">
        <v>82.4</v>
      </c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90.4</v>
      </c>
      <c r="AG36" s="72">
        <f t="shared" si="6"/>
        <v>30</v>
      </c>
      <c r="AI36" s="143"/>
    </row>
    <row r="37" spans="1:35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  <c r="AI37" s="143"/>
    </row>
    <row r="38" spans="1:35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143"/>
    </row>
    <row r="39" spans="1:35" ht="15.75">
      <c r="A39" s="3" t="s">
        <v>23</v>
      </c>
      <c r="B39" s="72">
        <f aca="true" t="shared" si="7" ref="B39:AD39">B33-B34-B36-B38-B37-B35</f>
        <v>56.79999999999999</v>
      </c>
      <c r="C39" s="72">
        <f t="shared" si="7"/>
        <v>57.40000000000009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2.8999999999999986</v>
      </c>
      <c r="K39" s="67">
        <f t="shared" si="7"/>
        <v>9.5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12.399999999999999</v>
      </c>
      <c r="AG39" s="72">
        <f>AG33-AG34-AG36-AG38-AG35-AG37</f>
        <v>101.79999999999995</v>
      </c>
      <c r="AI39" s="143"/>
    </row>
    <row r="40" spans="1:35" ht="15" customHeight="1">
      <c r="A40" s="4" t="s">
        <v>29</v>
      </c>
      <c r="B40" s="72">
        <v>1249.7</v>
      </c>
      <c r="C40" s="72">
        <v>250.0999999999999</v>
      </c>
      <c r="D40" s="67"/>
      <c r="E40" s="67">
        <v>7.3</v>
      </c>
      <c r="F40" s="67">
        <v>75</v>
      </c>
      <c r="G40" s="67"/>
      <c r="H40" s="67"/>
      <c r="I40" s="67"/>
      <c r="J40" s="72"/>
      <c r="K40" s="67">
        <v>354.5</v>
      </c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436.8</v>
      </c>
      <c r="AG40" s="72">
        <f aca="true" t="shared" si="8" ref="AG40:AG45">B40+C40-AF40</f>
        <v>1063</v>
      </c>
      <c r="AI40" s="143"/>
    </row>
    <row r="41" spans="1:35" ht="15.75">
      <c r="A41" s="3" t="s">
        <v>5</v>
      </c>
      <c r="B41" s="72">
        <v>1006.8</v>
      </c>
      <c r="C41" s="72">
        <v>106.60000000000014</v>
      </c>
      <c r="D41" s="67"/>
      <c r="E41" s="67"/>
      <c r="F41" s="67"/>
      <c r="G41" s="67"/>
      <c r="H41" s="67"/>
      <c r="I41" s="67"/>
      <c r="J41" s="72"/>
      <c r="K41" s="67">
        <v>332.2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332.2</v>
      </c>
      <c r="AG41" s="72">
        <f t="shared" si="8"/>
        <v>781.2</v>
      </c>
      <c r="AH41" s="6"/>
      <c r="AI41" s="143"/>
    </row>
    <row r="42" spans="1:35" ht="15.75">
      <c r="A42" s="3" t="s">
        <v>3</v>
      </c>
      <c r="B42" s="72">
        <v>0</v>
      </c>
      <c r="C42" s="72">
        <v>0.09999999999999998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0.09999999999999998</v>
      </c>
      <c r="AI42" s="143"/>
    </row>
    <row r="43" spans="1:35" ht="15.75">
      <c r="A43" s="3" t="s">
        <v>1</v>
      </c>
      <c r="B43" s="72">
        <v>20.2</v>
      </c>
      <c r="C43" s="72">
        <v>18.700000000000003</v>
      </c>
      <c r="D43" s="67"/>
      <c r="E43" s="67"/>
      <c r="F43" s="67"/>
      <c r="G43" s="67"/>
      <c r="H43" s="67"/>
      <c r="I43" s="67"/>
      <c r="J43" s="72"/>
      <c r="K43" s="67">
        <v>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</v>
      </c>
      <c r="AG43" s="72">
        <f t="shared" si="8"/>
        <v>29.900000000000006</v>
      </c>
      <c r="AI43" s="143"/>
    </row>
    <row r="44" spans="1:35" ht="15.75">
      <c r="A44" s="3" t="s">
        <v>2</v>
      </c>
      <c r="B44" s="72">
        <v>195.3</v>
      </c>
      <c r="C44" s="72">
        <v>109.1</v>
      </c>
      <c r="D44" s="67"/>
      <c r="E44" s="67">
        <v>7.3</v>
      </c>
      <c r="F44" s="67">
        <v>60.9</v>
      </c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68.2</v>
      </c>
      <c r="AG44" s="72">
        <f t="shared" si="8"/>
        <v>236.2</v>
      </c>
      <c r="AI44" s="143"/>
    </row>
    <row r="45" spans="1:35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143"/>
    </row>
    <row r="46" spans="1:35" ht="15.75">
      <c r="A46" s="3" t="s">
        <v>23</v>
      </c>
      <c r="B46" s="72">
        <f aca="true" t="shared" si="9" ref="B46:AD46">B40-B41-B42-B43-B44-B45</f>
        <v>27.40000000000009</v>
      </c>
      <c r="C46" s="72">
        <f>C40-C41-C42-C43-C44-C45</f>
        <v>15.599999999999781</v>
      </c>
      <c r="D46" s="67">
        <f t="shared" si="9"/>
        <v>0</v>
      </c>
      <c r="E46" s="67">
        <f t="shared" si="9"/>
        <v>0</v>
      </c>
      <c r="F46" s="67">
        <f t="shared" si="9"/>
        <v>14.100000000000001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13.300000000000011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27.400000000000013</v>
      </c>
      <c r="AG46" s="72">
        <f>AG40-AG41-AG42-AG43-AG44-AG45</f>
        <v>15.599999999999937</v>
      </c>
      <c r="AI46" s="143"/>
    </row>
    <row r="47" spans="1:35" ht="17.25" customHeight="1">
      <c r="A47" s="4" t="s">
        <v>43</v>
      </c>
      <c r="B47" s="70">
        <v>2403.7</v>
      </c>
      <c r="C47" s="72">
        <v>1027.1999999999998</v>
      </c>
      <c r="D47" s="67"/>
      <c r="E47" s="79">
        <v>29.9</v>
      </c>
      <c r="F47" s="79">
        <v>61.3</v>
      </c>
      <c r="G47" s="79">
        <v>8.9</v>
      </c>
      <c r="H47" s="79">
        <v>185.1</v>
      </c>
      <c r="I47" s="79">
        <v>1.8</v>
      </c>
      <c r="J47" s="80">
        <v>22.7</v>
      </c>
      <c r="K47" s="79">
        <v>47.5</v>
      </c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357.2</v>
      </c>
      <c r="AG47" s="72">
        <f>B47+C47-AF47</f>
        <v>3073.7</v>
      </c>
      <c r="AI47" s="143"/>
    </row>
    <row r="48" spans="1:35" ht="15.75">
      <c r="A48" s="3" t="s">
        <v>5</v>
      </c>
      <c r="B48" s="72">
        <v>36.4</v>
      </c>
      <c r="C48" s="72">
        <v>31.84999999999998</v>
      </c>
      <c r="D48" s="67"/>
      <c r="E48" s="79"/>
      <c r="F48" s="79"/>
      <c r="G48" s="79"/>
      <c r="H48" s="79"/>
      <c r="I48" s="79"/>
      <c r="J48" s="80"/>
      <c r="K48" s="79">
        <v>25.5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25.5</v>
      </c>
      <c r="AG48" s="72">
        <f>B48+C48-AF48</f>
        <v>42.74999999999997</v>
      </c>
      <c r="AI48" s="143"/>
    </row>
    <row r="49" spans="1:35" ht="15.75">
      <c r="A49" s="3" t="s">
        <v>16</v>
      </c>
      <c r="B49" s="72">
        <v>1239.5</v>
      </c>
      <c r="C49" s="72">
        <v>530.5739000000002</v>
      </c>
      <c r="D49" s="67"/>
      <c r="E49" s="67"/>
      <c r="F49" s="67">
        <v>61.3</v>
      </c>
      <c r="G49" s="67"/>
      <c r="H49" s="67">
        <f>49.2+133.4</f>
        <v>182.60000000000002</v>
      </c>
      <c r="I49" s="67">
        <v>1.8</v>
      </c>
      <c r="J49" s="72"/>
      <c r="K49" s="67">
        <v>22</v>
      </c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267.70000000000005</v>
      </c>
      <c r="AG49" s="72">
        <f>B49+C49-AF49</f>
        <v>1502.3739000000003</v>
      </c>
      <c r="AI49" s="143"/>
    </row>
    <row r="50" spans="1:35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143"/>
    </row>
    <row r="51" spans="1:35" ht="15.75">
      <c r="A51" s="48" t="s">
        <v>23</v>
      </c>
      <c r="B51" s="72">
        <f>B47-B48-B49</f>
        <v>1127.7999999999997</v>
      </c>
      <c r="C51" s="72">
        <f>C47-C48-C49</f>
        <v>464.7760999999996</v>
      </c>
      <c r="D51" s="67">
        <f aca="true" t="shared" si="10" ref="D51:AD51">D47-D48-D49</f>
        <v>0</v>
      </c>
      <c r="E51" s="67">
        <f t="shared" si="10"/>
        <v>29.9</v>
      </c>
      <c r="F51" s="67">
        <f t="shared" si="10"/>
        <v>0</v>
      </c>
      <c r="G51" s="67">
        <f t="shared" si="10"/>
        <v>8.9</v>
      </c>
      <c r="H51" s="67">
        <f t="shared" si="10"/>
        <v>2.4999999999999716</v>
      </c>
      <c r="I51" s="67">
        <f t="shared" si="10"/>
        <v>0</v>
      </c>
      <c r="J51" s="72">
        <f t="shared" si="10"/>
        <v>22.7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63.99999999999997</v>
      </c>
      <c r="AG51" s="72">
        <f>AG47-AG49-AG48</f>
        <v>1528.5760999999995</v>
      </c>
      <c r="AI51" s="143"/>
    </row>
    <row r="52" spans="1:35" ht="15" customHeight="1">
      <c r="A52" s="4" t="s">
        <v>0</v>
      </c>
      <c r="B52" s="72">
        <v>46445.7</v>
      </c>
      <c r="C52" s="72">
        <v>2353.8622600000017</v>
      </c>
      <c r="D52" s="67"/>
      <c r="E52" s="67">
        <v>1340.8</v>
      </c>
      <c r="F52" s="67">
        <v>1.1</v>
      </c>
      <c r="G52" s="67"/>
      <c r="H52" s="67">
        <v>3</v>
      </c>
      <c r="I52" s="67"/>
      <c r="J52" s="72">
        <v>496.4</v>
      </c>
      <c r="K52" s="67">
        <v>545.7</v>
      </c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2387</v>
      </c>
      <c r="AG52" s="72">
        <f aca="true" t="shared" si="11" ref="AG52:AG59">B52+C52-AF52</f>
        <v>46412.56226</v>
      </c>
      <c r="AI52" s="143"/>
    </row>
    <row r="53" spans="1:35" ht="15" customHeight="1">
      <c r="A53" s="3" t="s">
        <v>2</v>
      </c>
      <c r="B53" s="72">
        <v>2699.6</v>
      </c>
      <c r="C53" s="72">
        <v>145</v>
      </c>
      <c r="D53" s="67"/>
      <c r="E53" s="67">
        <v>1136.4</v>
      </c>
      <c r="F53" s="67">
        <v>1.1</v>
      </c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1137.5</v>
      </c>
      <c r="AG53" s="72">
        <f t="shared" si="11"/>
        <v>1707.1</v>
      </c>
      <c r="AI53" s="143"/>
    </row>
    <row r="54" spans="1:35" ht="15" customHeight="1">
      <c r="A54" s="4" t="s">
        <v>9</v>
      </c>
      <c r="B54" s="111">
        <v>2498.4</v>
      </c>
      <c r="C54" s="72">
        <v>1019.5</v>
      </c>
      <c r="D54" s="67"/>
      <c r="E54" s="67"/>
      <c r="F54" s="67">
        <v>138.7</v>
      </c>
      <c r="G54" s="67">
        <v>76.7</v>
      </c>
      <c r="H54" s="67"/>
      <c r="I54" s="67"/>
      <c r="J54" s="72">
        <v>14.6</v>
      </c>
      <c r="K54" s="67">
        <v>10.4</v>
      </c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240.39999999999998</v>
      </c>
      <c r="AG54" s="72">
        <f t="shared" si="11"/>
        <v>3277.5</v>
      </c>
      <c r="AH54" s="6"/>
      <c r="AI54" s="143"/>
    </row>
    <row r="55" spans="1:35" ht="15.75">
      <c r="A55" s="3" t="s">
        <v>5</v>
      </c>
      <c r="B55" s="72">
        <v>1081.3</v>
      </c>
      <c r="C55" s="72">
        <v>319.1999999999998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1400.4999999999998</v>
      </c>
      <c r="AH55" s="6"/>
      <c r="AI55" s="143"/>
    </row>
    <row r="56" spans="1:35" ht="15" customHeight="1">
      <c r="A56" s="3" t="s">
        <v>1</v>
      </c>
      <c r="B56" s="72">
        <v>21.5</v>
      </c>
      <c r="C56" s="72">
        <v>0</v>
      </c>
      <c r="D56" s="67"/>
      <c r="E56" s="67"/>
      <c r="F56" s="67"/>
      <c r="G56" s="67"/>
      <c r="H56" s="67"/>
      <c r="I56" s="67"/>
      <c r="J56" s="72">
        <v>4.4</v>
      </c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4.4</v>
      </c>
      <c r="AG56" s="72">
        <f t="shared" si="11"/>
        <v>17.1</v>
      </c>
      <c r="AH56" s="6"/>
      <c r="AI56" s="143"/>
    </row>
    <row r="57" spans="1:35" s="18" customFormat="1" ht="15.75">
      <c r="A57" s="110" t="s">
        <v>2</v>
      </c>
      <c r="B57" s="70">
        <v>307.8</v>
      </c>
      <c r="C57" s="72">
        <v>336.20000000000005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644</v>
      </c>
      <c r="AI57" s="143"/>
    </row>
    <row r="58" spans="1:35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I58" s="143"/>
    </row>
    <row r="59" spans="1:35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143"/>
    </row>
    <row r="60" spans="1:35" ht="15.75">
      <c r="A60" s="3" t="s">
        <v>23</v>
      </c>
      <c r="B60" s="72">
        <f aca="true" t="shared" si="12" ref="B60:AD60">B54-B55-B57-B59-B56-B58</f>
        <v>1082.7000000000003</v>
      </c>
      <c r="C60" s="72">
        <f t="shared" si="12"/>
        <v>364.10000000000014</v>
      </c>
      <c r="D60" s="67">
        <f t="shared" si="12"/>
        <v>0</v>
      </c>
      <c r="E60" s="67">
        <f>E54-E55-E57-E59-E56-E58</f>
        <v>0</v>
      </c>
      <c r="F60" s="67">
        <f t="shared" si="12"/>
        <v>138.7</v>
      </c>
      <c r="G60" s="67">
        <f t="shared" si="12"/>
        <v>76.7</v>
      </c>
      <c r="H60" s="67">
        <f t="shared" si="12"/>
        <v>0</v>
      </c>
      <c r="I60" s="67">
        <f t="shared" si="12"/>
        <v>0</v>
      </c>
      <c r="J60" s="72">
        <f t="shared" si="12"/>
        <v>5.1</v>
      </c>
      <c r="K60" s="67">
        <f t="shared" si="12"/>
        <v>10.4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230.89999999999998</v>
      </c>
      <c r="AG60" s="72">
        <f>AG54-AG55-AG57-AG59-AG56-AG58</f>
        <v>1215.9000000000003</v>
      </c>
      <c r="AI60" s="143"/>
    </row>
    <row r="61" spans="1:35" ht="15" customHeight="1">
      <c r="A61" s="4" t="s">
        <v>10</v>
      </c>
      <c r="B61" s="72">
        <v>66.4</v>
      </c>
      <c r="C61" s="72">
        <v>830.5</v>
      </c>
      <c r="D61" s="67"/>
      <c r="E61" s="67">
        <v>2.1</v>
      </c>
      <c r="F61" s="67"/>
      <c r="G61" s="67"/>
      <c r="H61" s="67">
        <v>0.8</v>
      </c>
      <c r="I61" s="67"/>
      <c r="J61" s="72">
        <v>3</v>
      </c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5.9</v>
      </c>
      <c r="AG61" s="72">
        <f aca="true" t="shared" si="14" ref="AG61:AG67">B61+C61-AF61</f>
        <v>891</v>
      </c>
      <c r="AI61" s="143"/>
    </row>
    <row r="62" spans="1:35" s="18" customFormat="1" ht="15" customHeight="1">
      <c r="A62" s="108" t="s">
        <v>11</v>
      </c>
      <c r="B62" s="72">
        <v>3404</v>
      </c>
      <c r="C62" s="72">
        <v>4811.4</v>
      </c>
      <c r="D62" s="72"/>
      <c r="E62" s="72"/>
      <c r="F62" s="72">
        <v>266.3</v>
      </c>
      <c r="G62" s="72">
        <v>9.6</v>
      </c>
      <c r="H62" s="72"/>
      <c r="I62" s="72">
        <v>92.6</v>
      </c>
      <c r="J62" s="72">
        <v>6.1</v>
      </c>
      <c r="K62" s="72">
        <v>1003.8</v>
      </c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1378.4</v>
      </c>
      <c r="AG62" s="72">
        <f t="shared" si="14"/>
        <v>6837</v>
      </c>
      <c r="AI62" s="143"/>
    </row>
    <row r="63" spans="1:35" ht="15.75">
      <c r="A63" s="3" t="s">
        <v>5</v>
      </c>
      <c r="B63" s="72">
        <v>1690.1</v>
      </c>
      <c r="C63" s="72">
        <v>1266.6</v>
      </c>
      <c r="D63" s="67"/>
      <c r="E63" s="67"/>
      <c r="F63" s="67">
        <v>10.9</v>
      </c>
      <c r="G63" s="67"/>
      <c r="H63" s="67"/>
      <c r="I63" s="67"/>
      <c r="J63" s="72"/>
      <c r="K63" s="67">
        <v>757.9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768.8</v>
      </c>
      <c r="AG63" s="72">
        <f t="shared" si="14"/>
        <v>2187.8999999999996</v>
      </c>
      <c r="AH63" s="121"/>
      <c r="AI63" s="143"/>
    </row>
    <row r="64" spans="1:35" ht="15.75">
      <c r="A64" s="3" t="s">
        <v>3</v>
      </c>
      <c r="B64" s="72">
        <v>0</v>
      </c>
      <c r="C64" s="72">
        <v>6.1</v>
      </c>
      <c r="D64" s="67"/>
      <c r="E64" s="67"/>
      <c r="F64" s="67"/>
      <c r="G64" s="67"/>
      <c r="H64" s="67"/>
      <c r="I64" s="67">
        <v>1.4</v>
      </c>
      <c r="J64" s="72"/>
      <c r="K64" s="67">
        <v>2.3</v>
      </c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3.6999999999999997</v>
      </c>
      <c r="AG64" s="72">
        <f t="shared" si="14"/>
        <v>2.4</v>
      </c>
      <c r="AH64" s="6"/>
      <c r="AI64" s="143"/>
    </row>
    <row r="65" spans="1:35" ht="15.75">
      <c r="A65" s="3" t="s">
        <v>1</v>
      </c>
      <c r="B65" s="72">
        <v>69.3</v>
      </c>
      <c r="C65" s="72">
        <v>203.5</v>
      </c>
      <c r="D65" s="67"/>
      <c r="E65" s="67"/>
      <c r="F65" s="67"/>
      <c r="G65" s="67"/>
      <c r="H65" s="67"/>
      <c r="I65" s="67">
        <v>41.9</v>
      </c>
      <c r="J65" s="72"/>
      <c r="K65" s="67">
        <v>34.1</v>
      </c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76</v>
      </c>
      <c r="AG65" s="72">
        <f t="shared" si="14"/>
        <v>196.8</v>
      </c>
      <c r="AH65" s="6"/>
      <c r="AI65" s="143"/>
    </row>
    <row r="66" spans="1:35" ht="15.75">
      <c r="A66" s="3" t="s">
        <v>2</v>
      </c>
      <c r="B66" s="72">
        <v>103.7</v>
      </c>
      <c r="C66" s="72">
        <v>472.8</v>
      </c>
      <c r="D66" s="67"/>
      <c r="E66" s="67"/>
      <c r="F66" s="67">
        <v>1.2</v>
      </c>
      <c r="G66" s="67"/>
      <c r="H66" s="67"/>
      <c r="I66" s="67">
        <v>9.9</v>
      </c>
      <c r="J66" s="72"/>
      <c r="K66" s="67">
        <v>17</v>
      </c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28.1</v>
      </c>
      <c r="AG66" s="72">
        <f t="shared" si="14"/>
        <v>548.4</v>
      </c>
      <c r="AI66" s="143"/>
    </row>
    <row r="67" spans="1:35" ht="15.75">
      <c r="A67" s="3" t="s">
        <v>16</v>
      </c>
      <c r="B67" s="72">
        <v>110</v>
      </c>
      <c r="C67" s="72">
        <v>8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118</v>
      </c>
      <c r="AI67" s="143"/>
    </row>
    <row r="68" spans="1:35" ht="15.75">
      <c r="A68" s="3" t="s">
        <v>23</v>
      </c>
      <c r="B68" s="72">
        <f>B62-B63-B66-B67-B65-B64</f>
        <v>1430.9</v>
      </c>
      <c r="C68" s="72">
        <f>C62-C63-C66-C67-C65-C64</f>
        <v>2854.3999999999996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254.20000000000002</v>
      </c>
      <c r="G68" s="67">
        <f t="shared" si="15"/>
        <v>9.6</v>
      </c>
      <c r="H68" s="67">
        <f t="shared" si="15"/>
        <v>0</v>
      </c>
      <c r="I68" s="67">
        <f t="shared" si="15"/>
        <v>39.39999999999999</v>
      </c>
      <c r="J68" s="72">
        <f t="shared" si="15"/>
        <v>6.1</v>
      </c>
      <c r="K68" s="67">
        <f t="shared" si="15"/>
        <v>192.49999999999997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501.79999999999995</v>
      </c>
      <c r="AG68" s="72">
        <f>AG62-AG63-AG66-AG67-AG65-AG64</f>
        <v>3783.5000000000005</v>
      </c>
      <c r="AI68" s="143"/>
    </row>
    <row r="69" spans="1:35" ht="31.5">
      <c r="A69" s="4" t="s">
        <v>45</v>
      </c>
      <c r="B69" s="72">
        <v>11787.8</v>
      </c>
      <c r="C69" s="72">
        <v>2996.938999999998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14784.738999999998</v>
      </c>
      <c r="AI69" s="143"/>
    </row>
    <row r="70" spans="1:35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I70" s="143"/>
    </row>
    <row r="71" spans="1:50" ht="15.75">
      <c r="A71" s="4" t="s">
        <v>57</v>
      </c>
      <c r="B71" s="72">
        <v>0</v>
      </c>
      <c r="C71" s="80">
        <v>183.69999999999982</v>
      </c>
      <c r="D71" s="79"/>
      <c r="E71" s="79">
        <v>139.4</v>
      </c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139.4</v>
      </c>
      <c r="AG71" s="130">
        <f t="shared" si="16"/>
        <v>44.29999999999981</v>
      </c>
      <c r="AH71" s="14"/>
      <c r="AI71" s="163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111">
        <v>2492</v>
      </c>
      <c r="C72" s="72">
        <v>4611.7</v>
      </c>
      <c r="D72" s="67"/>
      <c r="E72" s="67">
        <v>137.5</v>
      </c>
      <c r="F72" s="67">
        <v>162.5</v>
      </c>
      <c r="G72" s="67"/>
      <c r="H72" s="67">
        <v>104.8</v>
      </c>
      <c r="I72" s="67">
        <v>17.1</v>
      </c>
      <c r="J72" s="72">
        <v>16</v>
      </c>
      <c r="K72" s="67">
        <v>69.2</v>
      </c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507.1</v>
      </c>
      <c r="AG72" s="130">
        <f t="shared" si="16"/>
        <v>6596.599999999999</v>
      </c>
      <c r="AH72" s="86">
        <f>AG72+AG69+AG76+AG91+AG83+AG88</f>
        <v>24077.738999999998</v>
      </c>
      <c r="AI72" s="143"/>
    </row>
    <row r="73" spans="1:35" ht="15" customHeight="1">
      <c r="A73" s="3" t="s">
        <v>5</v>
      </c>
      <c r="B73" s="72">
        <v>45.5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</v>
      </c>
      <c r="AI73" s="143"/>
    </row>
    <row r="74" spans="1:35" ht="15" customHeight="1">
      <c r="A74" s="3" t="s">
        <v>2</v>
      </c>
      <c r="B74" s="72">
        <v>308.8</v>
      </c>
      <c r="C74" s="72">
        <v>962.9</v>
      </c>
      <c r="D74" s="67"/>
      <c r="E74" s="67">
        <v>46.3</v>
      </c>
      <c r="F74" s="67">
        <v>0.7</v>
      </c>
      <c r="G74" s="67"/>
      <c r="H74" s="67">
        <f>43.8+55.8</f>
        <v>99.6</v>
      </c>
      <c r="I74" s="67"/>
      <c r="J74" s="72"/>
      <c r="K74" s="67">
        <f>20.2+46.6</f>
        <v>66.8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213.39999999999998</v>
      </c>
      <c r="AG74" s="130">
        <f t="shared" si="16"/>
        <v>1058.3000000000002</v>
      </c>
      <c r="AI74" s="143"/>
    </row>
    <row r="75" spans="1:35" ht="15" customHeight="1">
      <c r="A75" s="3" t="s">
        <v>16</v>
      </c>
      <c r="B75" s="72">
        <v>25.9</v>
      </c>
      <c r="C75" s="72">
        <v>267.79999999999995</v>
      </c>
      <c r="D75" s="67"/>
      <c r="E75" s="67"/>
      <c r="F75" s="67"/>
      <c r="G75" s="67"/>
      <c r="H75" s="67"/>
      <c r="I75" s="67"/>
      <c r="J75" s="72"/>
      <c r="K75" s="67">
        <v>2.4</v>
      </c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2.4</v>
      </c>
      <c r="AG75" s="130">
        <f t="shared" si="16"/>
        <v>291.29999999999995</v>
      </c>
      <c r="AI75" s="143"/>
    </row>
    <row r="76" spans="1:35" s="11" customFormat="1" ht="15.75">
      <c r="A76" s="12" t="s">
        <v>48</v>
      </c>
      <c r="B76" s="72">
        <v>125.9</v>
      </c>
      <c r="C76" s="72">
        <v>122.8</v>
      </c>
      <c r="D76" s="67"/>
      <c r="E76" s="79"/>
      <c r="F76" s="79"/>
      <c r="G76" s="79"/>
      <c r="H76" s="79"/>
      <c r="I76" s="79"/>
      <c r="J76" s="80">
        <v>52.3</v>
      </c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52.3</v>
      </c>
      <c r="AG76" s="130">
        <f t="shared" si="16"/>
        <v>196.39999999999998</v>
      </c>
      <c r="AI76" s="164"/>
    </row>
    <row r="77" spans="1:35" s="11" customFormat="1" ht="15.75">
      <c r="A77" s="3" t="s">
        <v>5</v>
      </c>
      <c r="B77" s="72">
        <v>109.2</v>
      </c>
      <c r="C77" s="72">
        <v>3.3000000000000114</v>
      </c>
      <c r="D77" s="67"/>
      <c r="E77" s="79"/>
      <c r="F77" s="79"/>
      <c r="G77" s="79"/>
      <c r="H77" s="79"/>
      <c r="I77" s="79"/>
      <c r="J77" s="80">
        <v>33.6</v>
      </c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33.6</v>
      </c>
      <c r="AG77" s="130">
        <f t="shared" si="16"/>
        <v>78.9</v>
      </c>
      <c r="AI77" s="165"/>
    </row>
    <row r="78" spans="1:35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I78" s="165"/>
    </row>
    <row r="79" spans="1:35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I79" s="165"/>
    </row>
    <row r="80" spans="1:35" s="11" customFormat="1" ht="15.75">
      <c r="A80" s="3" t="s">
        <v>2</v>
      </c>
      <c r="B80" s="72">
        <v>4.9</v>
      </c>
      <c r="C80" s="72">
        <v>13.200000000000001</v>
      </c>
      <c r="D80" s="67"/>
      <c r="E80" s="79"/>
      <c r="F80" s="79"/>
      <c r="G80" s="79"/>
      <c r="H80" s="79"/>
      <c r="I80" s="79"/>
      <c r="J80" s="80">
        <v>1.9</v>
      </c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1.9</v>
      </c>
      <c r="AG80" s="130">
        <f t="shared" si="16"/>
        <v>16.200000000000003</v>
      </c>
      <c r="AI80" s="165"/>
    </row>
    <row r="81" spans="1:35" s="11" customFormat="1" ht="15.75">
      <c r="A81" s="12" t="s">
        <v>49</v>
      </c>
      <c r="B81" s="72">
        <v>34.1</v>
      </c>
      <c r="C81" s="80">
        <v>0</v>
      </c>
      <c r="D81" s="79"/>
      <c r="E81" s="79"/>
      <c r="F81" s="79"/>
      <c r="G81" s="79"/>
      <c r="H81" s="79"/>
      <c r="I81" s="79"/>
      <c r="J81" s="80">
        <v>34.1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34.1</v>
      </c>
      <c r="AG81" s="130">
        <f t="shared" si="16"/>
        <v>0</v>
      </c>
      <c r="AI81" s="165"/>
    </row>
    <row r="82" spans="1:35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I82" s="165"/>
    </row>
    <row r="83" spans="1:35" s="11" customFormat="1" ht="15.75" hidden="1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165"/>
    </row>
    <row r="84" spans="1:35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165"/>
    </row>
    <row r="85" spans="1:35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165"/>
    </row>
    <row r="86" spans="1:35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165"/>
    </row>
    <row r="87" spans="1:35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165"/>
    </row>
    <row r="88" spans="1:35" ht="15.75" hidden="1">
      <c r="A88" s="4" t="s">
        <v>62</v>
      </c>
      <c r="B88" s="72">
        <v>0</v>
      </c>
      <c r="C88" s="72">
        <v>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143"/>
    </row>
    <row r="89" spans="1:35" ht="15.75">
      <c r="A89" s="4" t="s">
        <v>50</v>
      </c>
      <c r="B89" s="72">
        <v>38049.8</v>
      </c>
      <c r="C89" s="72">
        <v>14158.000000000002</v>
      </c>
      <c r="D89" s="67"/>
      <c r="E89" s="67"/>
      <c r="F89" s="67"/>
      <c r="G89" s="67"/>
      <c r="H89" s="67">
        <v>699.7</v>
      </c>
      <c r="I89" s="67"/>
      <c r="J89" s="72">
        <v>138.1</v>
      </c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837.8000000000001</v>
      </c>
      <c r="AG89" s="72">
        <f t="shared" si="16"/>
        <v>51370</v>
      </c>
      <c r="AH89" s="11"/>
      <c r="AI89" s="156"/>
    </row>
    <row r="90" spans="1:35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  <c r="AI90" s="143"/>
    </row>
    <row r="91" spans="1:35" ht="15.75">
      <c r="A91" s="4" t="s">
        <v>25</v>
      </c>
      <c r="B91" s="72">
        <v>756.6</v>
      </c>
      <c r="C91" s="72">
        <v>1743.4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143"/>
    </row>
    <row r="92" spans="1:35" ht="15.75">
      <c r="A92" s="4" t="s">
        <v>37</v>
      </c>
      <c r="B92" s="72">
        <v>4703.2</v>
      </c>
      <c r="C92" s="72">
        <v>36626.1</v>
      </c>
      <c r="D92" s="67">
        <v>1159.5</v>
      </c>
      <c r="E92" s="67">
        <v>13966.6</v>
      </c>
      <c r="F92" s="67">
        <v>3110.7</v>
      </c>
      <c r="G92" s="67">
        <v>4340.2</v>
      </c>
      <c r="H92" s="67">
        <v>1407.2</v>
      </c>
      <c r="I92" s="67">
        <v>10351.3</v>
      </c>
      <c r="J92" s="72">
        <v>3.1</v>
      </c>
      <c r="K92" s="67">
        <v>561.9</v>
      </c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34900.5</v>
      </c>
      <c r="AG92" s="72">
        <f t="shared" si="16"/>
        <v>6428.799999999996</v>
      </c>
      <c r="AH92" s="58"/>
      <c r="AI92" s="143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248700.6</v>
      </c>
      <c r="C94" s="132">
        <f t="shared" si="17"/>
        <v>125103.82225999999</v>
      </c>
      <c r="D94" s="83">
        <f t="shared" si="17"/>
        <v>1159.7</v>
      </c>
      <c r="E94" s="83">
        <f t="shared" si="17"/>
        <v>15751.2</v>
      </c>
      <c r="F94" s="83">
        <f t="shared" si="17"/>
        <v>4167.299999999999</v>
      </c>
      <c r="G94" s="83">
        <f t="shared" si="17"/>
        <v>4700.599999999999</v>
      </c>
      <c r="H94" s="83">
        <f t="shared" si="17"/>
        <v>6701.6</v>
      </c>
      <c r="I94" s="83">
        <f t="shared" si="17"/>
        <v>13547.099999999999</v>
      </c>
      <c r="J94" s="132">
        <f t="shared" si="17"/>
        <v>1754.1999999999996</v>
      </c>
      <c r="K94" s="83">
        <f t="shared" si="17"/>
        <v>43501.2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91282.90000000001</v>
      </c>
      <c r="AG94" s="84">
        <f>AG10+AG15+AG24+AG33+AG47+AG52+AG54+AG61+AG62+AG69+AG71+AG72+AG76+AG81+AG82+AG83+AG88+AG89+AG90+AG91+AG70+AG40+AG92</f>
        <v>282521.52226</v>
      </c>
    </row>
    <row r="95" spans="1:33" ht="15.75">
      <c r="A95" s="3" t="s">
        <v>5</v>
      </c>
      <c r="B95" s="22">
        <f>B11+B17+B26+B34+B55+B63+B73+B41+B77+B48</f>
        <v>70061.40000000001</v>
      </c>
      <c r="C95" s="109">
        <f aca="true" t="shared" si="18" ref="C95:AD95">C11+C17+C26+C34+C55+C63+C73+C41+C77+C48</f>
        <v>17752.54999999999</v>
      </c>
      <c r="D95" s="67">
        <f t="shared" si="18"/>
        <v>0</v>
      </c>
      <c r="E95" s="67">
        <f t="shared" si="18"/>
        <v>53.8</v>
      </c>
      <c r="F95" s="67">
        <f t="shared" si="18"/>
        <v>164.8</v>
      </c>
      <c r="G95" s="67">
        <f t="shared" si="18"/>
        <v>27.1</v>
      </c>
      <c r="H95" s="67">
        <f t="shared" si="18"/>
        <v>0</v>
      </c>
      <c r="I95" s="67">
        <f t="shared" si="18"/>
        <v>0</v>
      </c>
      <c r="J95" s="72">
        <f t="shared" si="18"/>
        <v>828.6</v>
      </c>
      <c r="K95" s="67">
        <f t="shared" si="18"/>
        <v>25944.700000000004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27019.000000000004</v>
      </c>
      <c r="AG95" s="71">
        <f>B95+C95-AF95</f>
        <v>60794.95</v>
      </c>
    </row>
    <row r="96" spans="1:33" ht="15.75">
      <c r="A96" s="3" t="s">
        <v>2</v>
      </c>
      <c r="B96" s="22">
        <f aca="true" t="shared" si="19" ref="B96:AD96">B12+B20+B29+B36+B57+B66+B44+B80+B74+B53</f>
        <v>17260.3</v>
      </c>
      <c r="C96" s="109">
        <f t="shared" si="19"/>
        <v>16234.399999999998</v>
      </c>
      <c r="D96" s="67">
        <f t="shared" si="19"/>
        <v>0</v>
      </c>
      <c r="E96" s="67">
        <f t="shared" si="19"/>
        <v>1190</v>
      </c>
      <c r="F96" s="67">
        <f t="shared" si="19"/>
        <v>70.2</v>
      </c>
      <c r="G96" s="67">
        <f t="shared" si="19"/>
        <v>179.7</v>
      </c>
      <c r="H96" s="67">
        <f t="shared" si="19"/>
        <v>1711</v>
      </c>
      <c r="I96" s="67">
        <f t="shared" si="19"/>
        <v>25.3</v>
      </c>
      <c r="J96" s="72">
        <f t="shared" si="19"/>
        <v>83.80000000000001</v>
      </c>
      <c r="K96" s="67">
        <f t="shared" si="19"/>
        <v>3972.2000000000003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7232.200000000001</v>
      </c>
      <c r="AG96" s="71">
        <f>B96+C96-AF96</f>
        <v>26262.499999999996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33.1</v>
      </c>
      <c r="D97" s="67">
        <f t="shared" si="20"/>
        <v>0</v>
      </c>
      <c r="E97" s="67">
        <f t="shared" si="20"/>
        <v>0.8</v>
      </c>
      <c r="F97" s="67">
        <f t="shared" si="20"/>
        <v>0</v>
      </c>
      <c r="G97" s="67">
        <f t="shared" si="20"/>
        <v>0</v>
      </c>
      <c r="H97" s="67">
        <f t="shared" si="20"/>
        <v>2.6</v>
      </c>
      <c r="I97" s="67">
        <f t="shared" si="20"/>
        <v>1.4</v>
      </c>
      <c r="J97" s="72">
        <f t="shared" si="20"/>
        <v>0</v>
      </c>
      <c r="K97" s="67">
        <f t="shared" si="20"/>
        <v>7.1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11.9</v>
      </c>
      <c r="AG97" s="71">
        <f>B97+C97-AF97</f>
        <v>21.200000000000003</v>
      </c>
    </row>
    <row r="98" spans="1:33" ht="15.75">
      <c r="A98" s="3" t="s">
        <v>1</v>
      </c>
      <c r="B98" s="22">
        <f aca="true" t="shared" si="21" ref="B98:AD98">B19+B28+B65+B35+B43+B56+B79</f>
        <v>4340.9</v>
      </c>
      <c r="C98" s="109">
        <f t="shared" si="21"/>
        <v>4479.4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923.7</v>
      </c>
      <c r="I98" s="67">
        <f t="shared" si="21"/>
        <v>41.9</v>
      </c>
      <c r="J98" s="72">
        <f t="shared" si="21"/>
        <v>4.4</v>
      </c>
      <c r="K98" s="67">
        <f t="shared" si="21"/>
        <v>51.900000000000006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1021.9</v>
      </c>
      <c r="AG98" s="71">
        <f>B98+C98-AF98</f>
        <v>7798.4</v>
      </c>
    </row>
    <row r="99" spans="1:33" ht="15.75">
      <c r="A99" s="3" t="s">
        <v>16</v>
      </c>
      <c r="B99" s="22">
        <f aca="true" t="shared" si="22" ref="B99:W99">B21+B30+B49+B37+B58+B13+B75+B67</f>
        <v>2514.6</v>
      </c>
      <c r="C99" s="109">
        <f t="shared" si="22"/>
        <v>2668.0739000000003</v>
      </c>
      <c r="D99" s="67">
        <f t="shared" si="22"/>
        <v>0</v>
      </c>
      <c r="E99" s="67">
        <f t="shared" si="22"/>
        <v>46.7</v>
      </c>
      <c r="F99" s="67">
        <f t="shared" si="22"/>
        <v>61.3</v>
      </c>
      <c r="G99" s="67">
        <f t="shared" si="22"/>
        <v>0</v>
      </c>
      <c r="H99" s="67">
        <f t="shared" si="22"/>
        <v>233.50000000000003</v>
      </c>
      <c r="I99" s="67">
        <f t="shared" si="22"/>
        <v>1.8</v>
      </c>
      <c r="J99" s="72">
        <f t="shared" si="22"/>
        <v>5.1</v>
      </c>
      <c r="K99" s="67">
        <f t="shared" si="22"/>
        <v>43.4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>X21+X30+X49+X37+X58+X13+X75+X67</f>
        <v>0</v>
      </c>
      <c r="Y99" s="67">
        <f>Y21+Y30+Y49+Y37+Y58+Y13+Y75+Y67</f>
        <v>0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391.8</v>
      </c>
      <c r="AG99" s="71">
        <f>B99+C99-AF99</f>
        <v>4790.8739</v>
      </c>
    </row>
    <row r="100" spans="1:33" ht="12.75">
      <c r="A100" s="1" t="s">
        <v>35</v>
      </c>
      <c r="B100" s="2">
        <f aca="true" t="shared" si="23" ref="B100:AD100">B94-B95-B96-B97-B98-B99</f>
        <v>154523.40000000002</v>
      </c>
      <c r="C100" s="20">
        <f t="shared" si="23"/>
        <v>83936.29836</v>
      </c>
      <c r="D100" s="85">
        <f t="shared" si="23"/>
        <v>1159.7</v>
      </c>
      <c r="E100" s="85">
        <f t="shared" si="23"/>
        <v>14459.900000000001</v>
      </c>
      <c r="F100" s="85">
        <f t="shared" si="23"/>
        <v>3870.999999999999</v>
      </c>
      <c r="G100" s="85">
        <f t="shared" si="23"/>
        <v>4493.799999999999</v>
      </c>
      <c r="H100" s="85">
        <f t="shared" si="23"/>
        <v>3830.8</v>
      </c>
      <c r="I100" s="85">
        <f t="shared" si="23"/>
        <v>13476.7</v>
      </c>
      <c r="J100" s="131">
        <f t="shared" si="23"/>
        <v>832.2999999999995</v>
      </c>
      <c r="K100" s="85">
        <f t="shared" si="23"/>
        <v>13481.899999999992</v>
      </c>
      <c r="L100" s="131">
        <f t="shared" si="23"/>
        <v>0</v>
      </c>
      <c r="M100" s="85">
        <f t="shared" si="23"/>
        <v>0</v>
      </c>
      <c r="N100" s="85">
        <f t="shared" si="23"/>
        <v>0</v>
      </c>
      <c r="O100" s="85">
        <f t="shared" si="23"/>
        <v>0</v>
      </c>
      <c r="P100" s="85">
        <f t="shared" si="23"/>
        <v>0</v>
      </c>
      <c r="Q100" s="85">
        <f t="shared" si="23"/>
        <v>0</v>
      </c>
      <c r="R100" s="85">
        <f t="shared" si="23"/>
        <v>0</v>
      </c>
      <c r="S100" s="85">
        <f t="shared" si="23"/>
        <v>0</v>
      </c>
      <c r="T100" s="85">
        <f t="shared" si="23"/>
        <v>0</v>
      </c>
      <c r="U100" s="85">
        <f t="shared" si="23"/>
        <v>0</v>
      </c>
      <c r="V100" s="85">
        <f t="shared" si="23"/>
        <v>0</v>
      </c>
      <c r="W100" s="85">
        <f t="shared" si="23"/>
        <v>0</v>
      </c>
      <c r="X100" s="85">
        <f t="shared" si="23"/>
        <v>0</v>
      </c>
      <c r="Y100" s="85">
        <f t="shared" si="23"/>
        <v>0</v>
      </c>
      <c r="Z100" s="85">
        <f t="shared" si="23"/>
        <v>0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55606.100000000006</v>
      </c>
      <c r="AG100" s="85">
        <f>AG94-AG95-AG96-AG97-AG98-AG99</f>
        <v>182853.59835999997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2018-11-23T09:57:51Z</cp:lastPrinted>
  <dcterms:created xsi:type="dcterms:W3CDTF">2002-11-05T08:53:00Z</dcterms:created>
  <dcterms:modified xsi:type="dcterms:W3CDTF">2018-12-12T12:55:25Z</dcterms:modified>
  <cp:category/>
  <cp:version/>
  <cp:contentType/>
  <cp:contentStatus/>
</cp:coreProperties>
</file>